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2760" windowWidth="15765" windowHeight="12900" activeTab="0"/>
  </bookViews>
  <sheets>
    <sheet name="_KS_MEDETSKA" sheetId="1" r:id="rId1"/>
    <sheet name="Sheet1" sheetId="2" r:id="rId2"/>
  </sheets>
  <definedNames>
    <definedName name="_xlnm.Print_Area" localSheetId="0">'_KS_MEDETSKA'!$A$2:$G$115</definedName>
  </definedNames>
  <calcPr fullCalcOnLoad="1"/>
</workbook>
</file>

<file path=xl/sharedStrings.xml><?xml version="1.0" encoding="utf-8"?>
<sst xmlns="http://schemas.openxmlformats.org/spreadsheetml/2006/main" count="232" uniqueCount="78">
  <si>
    <t>Количество</t>
  </si>
  <si>
    <t>Единична цена 
(лева)</t>
  </si>
  <si>
    <t>Обща цена 
(лева)</t>
  </si>
  <si>
    <t>Описание на строително-монтажни работи</t>
  </si>
  <si>
    <t>Ед.мярка</t>
  </si>
  <si>
    <t>№ по ред</t>
  </si>
  <si>
    <t>м3</t>
  </si>
  <si>
    <t>м2</t>
  </si>
  <si>
    <t>мсм</t>
  </si>
  <si>
    <t>кг</t>
  </si>
  <si>
    <t>НАПРАВА И РАЗВАЛЯНЕ НА КОФРАЖ</t>
  </si>
  <si>
    <t>м'</t>
  </si>
  <si>
    <t>бр</t>
  </si>
  <si>
    <t>ПРЕВОЗ  НА  5 КМ</t>
  </si>
  <si>
    <t>ДДС 20%</t>
  </si>
  <si>
    <t>Всичко лв. за обекта с ДДС</t>
  </si>
  <si>
    <t>КОЛИЧЕСТВЕНО-СТОЙНОСТНА СМЕТКА</t>
  </si>
  <si>
    <t>Доставка и полагане на трошен камък за дренаж зад стените фракция 20-40 мм</t>
  </si>
  <si>
    <t>МОТОРНО ВОДОЧЕРПЕНЕ НА ВОДА ОТ ОСНОВИ ДО 400 КВ</t>
  </si>
  <si>
    <t xml:space="preserve">Изсичане и почистване на строителната площадка от храсти и млада гора при дебелина на дърветата до 10 см. </t>
  </si>
  <si>
    <t>100м2</t>
  </si>
  <si>
    <t>Изсичане на дървета ръчно с Ø до 45 см.</t>
  </si>
  <si>
    <t>Изкореняване на дървета с Ø до 45 см.</t>
  </si>
  <si>
    <t>Натоварване и извозване на дървени трупи на 5 км.</t>
  </si>
  <si>
    <t>ТЪНКИ ИЗКОПИ ДО 0.5М РЪЧНО В З.П. С ПРЕХВЪРЛЯНЕ НА 3М ХОРИЗОНТАЛНО</t>
  </si>
  <si>
    <t>ТЪНКИ ИЗКОПИ ДО 0.5М РЪЧНО В З.П. И ПРЕВОЗ С РЪЧНА КОЛИЧКА ДО 50М</t>
  </si>
  <si>
    <t>Натоварване и извозване на коренища на 5 км.</t>
  </si>
  <si>
    <t>ТЪНКИ ИЗКОПИ ДО 0.5М РЪЧНО В З.П. С НАТОВАРВАНЕ НА КАМИОН</t>
  </si>
  <si>
    <t>НАПРАВА И РАЗВАЛЯНЕ НА КОФРАЖ ЗА ПОДЛОЖЕН БЕТОН НА ДРЕНАЖНА ТРЪБА</t>
  </si>
  <si>
    <t>НАПРАВА И РАЗВАЛЯНЕ НА КОФРАЖ ЗА КОНСТРУКЦИЯ</t>
  </si>
  <si>
    <t xml:space="preserve">ПОЛАГАНЕ ПОДЛОЖЕН БЕТОН В10 (C 8/10) ЗА ОСНОВА НА ДРЕНАЖНА ТРЪБА С АВТОБЕТОНПОМПА  </t>
  </si>
  <si>
    <t>Полагане на нетъкан, иглонабит геотекстил с дренажна функции мин. 200 гр./м2</t>
  </si>
  <si>
    <t>ТЪНКИ ИЗКОПИ ДО 0.5М С ПНЕВМАТИЧЕН КЪРТАЧ В СКАЛНИ ПОЧВИ</t>
  </si>
  <si>
    <t>РАЗБИВАНЕ НА СТ.БЕТ. ОБЛИЦОВКА</t>
  </si>
  <si>
    <t>НАТОВАРВАНЕ НА РАЗБИТ БЕТОН РЪЧНО</t>
  </si>
  <si>
    <t>РАЗРИВАНЕ С БУЛДОЗЕР НА ДЕПО - на разстояние до 40 м</t>
  </si>
  <si>
    <t>ПОЛАГАНЕ ПОДЛОЖЕН БЕТОН В10 (C 8/10)</t>
  </si>
  <si>
    <t>I. ПОДГОТВИТЕЛНИ/ЗЕМНИ РАБОТИ</t>
  </si>
  <si>
    <t>ДОСТАВКА И ПОЛАГАНЕ НА УПЛЪТНИТЕЛНА ЛЕНТА ЗА ФУГИ И УПЛЪТНИТЕЛНО ВЕЩЕСТВО НА ПОЛИУРЕТАНОВА БАЗА</t>
  </si>
  <si>
    <t>ОБМАЗВАНЕ С ГОРЕЩ БИТУМ ВЪРХУ БИТУМЕН ГРУНД</t>
  </si>
  <si>
    <t>II. ОБЛИЦОВКА КАНАЛ - 1320 м</t>
  </si>
  <si>
    <t xml:space="preserve">ПОЛАГАНЕ ЗАПЪЛНИТЕЛЕН БЕТОН В15 (C 12/15) ЗА ИЗРАВНЯВАНЕ НА ДЪНО И ВЪЗСТАНОВЯВАНЕ КОМПРОМЕТИРАНА ОБЛИЦОВКА С АВТОБЕТОНПОМПА  </t>
  </si>
  <si>
    <t>III. ДЕТАЙЛ ЗАУСТВАНЕ ДЕРЕ (3бр.)</t>
  </si>
  <si>
    <t>V. ДЕТАЙЛ КРАЙ УЧАСТЪК (ГОРЕН УЧАСТЪК ПО ТЕЧЕНИЕ НА РЕКАТА)</t>
  </si>
  <si>
    <t>IV. ДЕТАЙЛ НАЧАЛО УЧАСТЪК (ДОЛЕН УЧАСТЪК ПО ТЕЧЕНИЕ НА РЕКАТА)</t>
  </si>
  <si>
    <t>бр.</t>
  </si>
  <si>
    <t>НАТОВАРВАНЕ НА ЗЕМНИ ПОЧВИ НА ТРАНСПОРТ РЪЧНО</t>
  </si>
  <si>
    <t>НАТОВАРВАНЕ НА СКАЛНИ ПОЧВИ НА ТРАНСПОРТ РЪЧНО</t>
  </si>
  <si>
    <t>ПОЛАГАНЕ БЕТОН C 30/37 СУЛФАТОУСТОЙЧИВ ЗА КОНСТРУКЦИЯ</t>
  </si>
  <si>
    <t>Общо лв. СМР без 20% ДДС</t>
  </si>
  <si>
    <t>Всичко лв. за обекта без 20% ДДС</t>
  </si>
  <si>
    <t>Непредвидени 4%:</t>
  </si>
  <si>
    <t>Направа път за достъп и система за отбиване на водите по време на изпълнение на СМР за обекта</t>
  </si>
  <si>
    <t>Шифър</t>
  </si>
  <si>
    <t>Анализ</t>
  </si>
  <si>
    <t>8222310720</t>
  </si>
  <si>
    <t>8101104131</t>
  </si>
  <si>
    <t>8101104231</t>
  </si>
  <si>
    <t>8101115211</t>
  </si>
  <si>
    <t>8101409111</t>
  </si>
  <si>
    <t>8102061030</t>
  </si>
  <si>
    <t>8102070140</t>
  </si>
  <si>
    <t>8119031190</t>
  </si>
  <si>
    <t>8119060100</t>
  </si>
  <si>
    <t>8101301221</t>
  </si>
  <si>
    <t>8101115212</t>
  </si>
  <si>
    <t>8481980000</t>
  </si>
  <si>
    <t xml:space="preserve">ИЗРАБОТКА И МОНТАЖ АРМИРОВКА - ОБ. И СР.СЛОЖНОСТ Ø6 ДО 12 ММ ОТ СТОМАНА А3 (клас В500) </t>
  </si>
  <si>
    <t>Доставка и полагане на дренажна тръба Ø160 SN4 и фасонни части</t>
  </si>
  <si>
    <t xml:space="preserve">ОБЕКТ: “Рехабилитация на корекцията на река Медетска в участъка на котлована на рудник „Медет”” </t>
  </si>
  <si>
    <t>Образец</t>
  </si>
  <si>
    <t>ИЗКОП С БАГЕР НА ЗЕМНИ ПОЧВИ - на транспорт, при 2 утежнени условия</t>
  </si>
  <si>
    <t>НАПРАВА И РАЗВАЛЯНЕ НА  ОТБИВНИ ДИГИ ОТ ВЗАИМСТВЕН ИЗКОП ЗА  КОРЕКЦИИ НА РЕКИ И ДЕРЕТА С ПРЕВОЗ ДО 50 м,РЪЧНО - с ръчно трамбоване</t>
  </si>
  <si>
    <t>Доставка и полагане на трошен камък НТК  за пътна настилка- средно 20см с всички свързани с това разходи</t>
  </si>
  <si>
    <t>Доставка и полагане на водоплътно фолио в съществуващ хвостопровод</t>
  </si>
  <si>
    <t>Доставка и полагане на гофрирани тръби HDPE ф 400, SN 4</t>
  </si>
  <si>
    <t>Общо: Направа път за достъп и система за отбиване на водите по време на изпълнение на СМР за обекта</t>
  </si>
  <si>
    <t xml:space="preserve">              Приложение № 3а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</si>
</sst>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0000"/>
    <numFmt numFmtId="187" formatCode="0.0000"/>
    <numFmt numFmtId="188" formatCode="0.000"/>
    <numFmt numFmtId="189" formatCode="0.0"/>
    <numFmt numFmtId="190" formatCode="#,##0.00\ _л_в_."/>
    <numFmt numFmtId="191" formatCode="#,##0.0"/>
    <numFmt numFmtId="192" formatCode="#,##0.000"/>
  </numFmts>
  <fonts count="39">
    <font>
      <sz val="10"/>
      <name val="Arial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4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3" borderId="0" applyNumberFormat="0" applyBorder="0" applyAlignment="0" applyProtection="0"/>
    <xf numFmtId="0" fontId="20" fillId="22" borderId="1" applyNumberFormat="0" applyAlignment="0" applyProtection="0"/>
    <xf numFmtId="0" fontId="32" fillId="23" borderId="2" applyNumberFormat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7" borderId="1" applyNumberFormat="0" applyAlignment="0" applyProtection="0"/>
    <xf numFmtId="0" fontId="8" fillId="0" borderId="6" applyNumberFormat="0" applyFill="0" applyAlignment="0" applyProtection="0"/>
    <xf numFmtId="0" fontId="25" fillId="24" borderId="0" applyNumberFormat="0" applyBorder="0" applyAlignment="0" applyProtection="0"/>
    <xf numFmtId="0" fontId="0" fillId="0" borderId="0">
      <alignment/>
      <protection/>
    </xf>
    <xf numFmtId="0" fontId="0" fillId="25" borderId="7" applyNumberFormat="0" applyFont="0" applyAlignment="0" applyProtection="0"/>
    <xf numFmtId="0" fontId="36" fillId="22" borderId="8" applyNumberForma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4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5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vertical="center" wrapText="1"/>
    </xf>
    <xf numFmtId="4" fontId="15" fillId="0" borderId="10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 quotePrefix="1">
      <alignment horizontal="right" vertical="center"/>
    </xf>
    <xf numFmtId="0" fontId="15" fillId="0" borderId="0" xfId="0" applyFont="1" applyAlignment="1" quotePrefix="1">
      <alignment horizontal="right" vertical="center"/>
    </xf>
    <xf numFmtId="0" fontId="15" fillId="0" borderId="10" xfId="0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left" vertical="center"/>
    </xf>
    <xf numFmtId="0" fontId="15" fillId="0" borderId="10" xfId="0" applyFont="1" applyFill="1" applyBorder="1" applyAlignment="1">
      <alignment/>
    </xf>
    <xf numFmtId="0" fontId="14" fillId="0" borderId="10" xfId="0" applyFont="1" applyFill="1" applyBorder="1" applyAlignment="1">
      <alignment vertical="center" wrapText="1"/>
    </xf>
    <xf numFmtId="4" fontId="14" fillId="0" borderId="10" xfId="0" applyNumberFormat="1" applyFont="1" applyFill="1" applyBorder="1" applyAlignment="1">
      <alignment horizontal="right" vertical="center"/>
    </xf>
    <xf numFmtId="4" fontId="16" fillId="0" borderId="0" xfId="0" applyNumberFormat="1" applyFont="1" applyBorder="1" applyAlignment="1">
      <alignment horizontal="left"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2" xfId="0" applyNumberFormat="1" applyFont="1" applyBorder="1" applyAlignment="1">
      <alignment horizontal="right" vertical="center"/>
    </xf>
    <xf numFmtId="4" fontId="14" fillId="0" borderId="13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4" fillId="26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27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26" borderId="16" xfId="0" applyFont="1" applyFill="1" applyBorder="1" applyAlignment="1">
      <alignment horizontal="left" vertical="center"/>
    </xf>
    <xf numFmtId="0" fontId="14" fillId="26" borderId="17" xfId="0" applyFont="1" applyFill="1" applyBorder="1" applyAlignment="1">
      <alignment horizontal="left" vertical="center"/>
    </xf>
    <xf numFmtId="0" fontId="14" fillId="26" borderId="18" xfId="0" applyFont="1" applyFill="1" applyBorder="1" applyAlignment="1">
      <alignment horizontal="left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5"/>
  <sheetViews>
    <sheetView tabSelected="1" view="pageBreakPreview" zoomScaleSheetLayoutView="100" zoomScalePageLayoutView="0" workbookViewId="0" topLeftCell="A97">
      <selection activeCell="C110" sqref="C110"/>
    </sheetView>
  </sheetViews>
  <sheetFormatPr defaultColWidth="9.140625" defaultRowHeight="12.75"/>
  <cols>
    <col min="1" max="1" width="6.7109375" style="13" customWidth="1"/>
    <col min="2" max="2" width="12.57421875" style="12" customWidth="1"/>
    <col min="3" max="3" width="70.7109375" style="13" customWidth="1"/>
    <col min="4" max="4" width="9.140625" style="13" customWidth="1"/>
    <col min="5" max="5" width="12.00390625" style="14" customWidth="1"/>
    <col min="6" max="6" width="11.28125" style="14" customWidth="1"/>
    <col min="7" max="7" width="16.00390625" style="14" customWidth="1"/>
    <col min="8" max="16384" width="9.140625" style="4" customWidth="1"/>
  </cols>
  <sheetData>
    <row r="2" spans="1:7" ht="15.75">
      <c r="A2" s="1"/>
      <c r="B2" s="2"/>
      <c r="C2" s="1"/>
      <c r="D2" s="1"/>
      <c r="E2" s="3"/>
      <c r="F2" s="3"/>
      <c r="G2" s="25" t="s">
        <v>70</v>
      </c>
    </row>
    <row r="3" spans="1:7" ht="15.75">
      <c r="A3" s="1"/>
      <c r="B3" s="2"/>
      <c r="C3" s="1"/>
      <c r="D3" s="1"/>
      <c r="E3" s="3"/>
      <c r="F3" s="29" t="s">
        <v>77</v>
      </c>
      <c r="G3" s="25"/>
    </row>
    <row r="4" spans="1:7" ht="20.25" customHeight="1">
      <c r="A4" s="41" t="s">
        <v>16</v>
      </c>
      <c r="B4" s="41"/>
      <c r="C4" s="41"/>
      <c r="D4" s="41"/>
      <c r="E4" s="41"/>
      <c r="F4" s="41"/>
      <c r="G4" s="41"/>
    </row>
    <row r="5" spans="1:7" ht="20.25">
      <c r="A5" s="5"/>
      <c r="B5" s="6"/>
      <c r="C5" s="5"/>
      <c r="D5" s="5"/>
      <c r="E5" s="7"/>
      <c r="F5" s="7"/>
      <c r="G5" s="7"/>
    </row>
    <row r="6" spans="1:7" s="8" customFormat="1" ht="28.5" customHeight="1">
      <c r="A6" s="44" t="s">
        <v>69</v>
      </c>
      <c r="B6" s="44"/>
      <c r="C6" s="44"/>
      <c r="D6" s="45"/>
      <c r="E6" s="45"/>
      <c r="F6" s="45"/>
      <c r="G6" s="45"/>
    </row>
    <row r="7" spans="1:7" s="8" customFormat="1" ht="28.5" customHeight="1">
      <c r="A7" s="42"/>
      <c r="B7" s="42"/>
      <c r="C7" s="42"/>
      <c r="D7" s="43"/>
      <c r="E7" s="43"/>
      <c r="F7" s="43"/>
      <c r="G7" s="43"/>
    </row>
    <row r="8" spans="1:7" s="8" customFormat="1" ht="12.75" customHeight="1">
      <c r="A8" s="37" t="s">
        <v>5</v>
      </c>
      <c r="B8" s="39" t="s">
        <v>53</v>
      </c>
      <c r="C8" s="37" t="s">
        <v>3</v>
      </c>
      <c r="D8" s="37" t="s">
        <v>4</v>
      </c>
      <c r="E8" s="38" t="s">
        <v>0</v>
      </c>
      <c r="F8" s="38" t="s">
        <v>1</v>
      </c>
      <c r="G8" s="38" t="s">
        <v>2</v>
      </c>
    </row>
    <row r="9" spans="1:7" s="8" customFormat="1" ht="36.75" customHeight="1">
      <c r="A9" s="37"/>
      <c r="B9" s="40"/>
      <c r="C9" s="37"/>
      <c r="D9" s="37"/>
      <c r="E9" s="38"/>
      <c r="F9" s="38"/>
      <c r="G9" s="38"/>
    </row>
    <row r="10" spans="1:7" s="8" customFormat="1" ht="15.75">
      <c r="A10" s="9">
        <v>1</v>
      </c>
      <c r="B10" s="9">
        <v>2</v>
      </c>
      <c r="C10" s="9">
        <v>3</v>
      </c>
      <c r="D10" s="9">
        <v>4</v>
      </c>
      <c r="E10" s="10">
        <v>5</v>
      </c>
      <c r="F10" s="10">
        <v>6</v>
      </c>
      <c r="G10" s="10">
        <v>7</v>
      </c>
    </row>
    <row r="11" spans="1:7" s="16" customFormat="1" ht="22.5" customHeight="1">
      <c r="A11" s="46" t="s">
        <v>37</v>
      </c>
      <c r="B11" s="47"/>
      <c r="C11" s="47"/>
      <c r="D11" s="47"/>
      <c r="E11" s="47"/>
      <c r="F11" s="47"/>
      <c r="G11" s="48"/>
    </row>
    <row r="12" spans="1:7" s="16" customFormat="1" ht="30">
      <c r="A12" s="17">
        <v>1</v>
      </c>
      <c r="B12" s="18">
        <v>8101101100</v>
      </c>
      <c r="C12" s="19" t="s">
        <v>19</v>
      </c>
      <c r="D12" s="17" t="s">
        <v>20</v>
      </c>
      <c r="E12" s="20">
        <v>41</v>
      </c>
      <c r="F12" s="20"/>
      <c r="G12" s="20">
        <f>ROUND(E12*F12,2)</f>
        <v>0</v>
      </c>
    </row>
    <row r="13" spans="1:7" s="16" customFormat="1" ht="15">
      <c r="A13" s="21">
        <v>2</v>
      </c>
      <c r="B13" s="18">
        <v>8101102110</v>
      </c>
      <c r="C13" s="19" t="s">
        <v>21</v>
      </c>
      <c r="D13" s="17" t="s">
        <v>12</v>
      </c>
      <c r="E13" s="20">
        <v>70</v>
      </c>
      <c r="F13" s="20"/>
      <c r="G13" s="20">
        <f>ROUND(E13*F13,2)</f>
        <v>0</v>
      </c>
    </row>
    <row r="14" spans="1:7" s="16" customFormat="1" ht="15">
      <c r="A14" s="21">
        <v>3</v>
      </c>
      <c r="B14" s="18">
        <v>8101102210</v>
      </c>
      <c r="C14" s="19" t="s">
        <v>22</v>
      </c>
      <c r="D14" s="17" t="s">
        <v>12</v>
      </c>
      <c r="E14" s="20">
        <f>E13</f>
        <v>70</v>
      </c>
      <c r="F14" s="20"/>
      <c r="G14" s="20">
        <f>ROUND(E14*F14,2)</f>
        <v>0</v>
      </c>
    </row>
    <row r="15" spans="1:7" s="16" customFormat="1" ht="15">
      <c r="A15" s="17">
        <v>4</v>
      </c>
      <c r="B15" s="18">
        <v>8512381000</v>
      </c>
      <c r="C15" s="19" t="s">
        <v>23</v>
      </c>
      <c r="D15" s="17" t="s">
        <v>6</v>
      </c>
      <c r="E15" s="20">
        <v>32</v>
      </c>
      <c r="F15" s="20"/>
      <c r="G15" s="20">
        <f>ROUND(E15*F15,2)</f>
        <v>0</v>
      </c>
    </row>
    <row r="16" spans="1:7" s="16" customFormat="1" ht="15">
      <c r="A16" s="21">
        <v>5</v>
      </c>
      <c r="B16" s="18" t="s">
        <v>54</v>
      </c>
      <c r="C16" s="19" t="s">
        <v>26</v>
      </c>
      <c r="D16" s="17" t="s">
        <v>12</v>
      </c>
      <c r="E16" s="20">
        <f>E14</f>
        <v>70</v>
      </c>
      <c r="F16" s="20"/>
      <c r="G16" s="20">
        <f>ROUND(E16*F16,2)</f>
        <v>0</v>
      </c>
    </row>
    <row r="17" spans="1:7" s="16" customFormat="1" ht="30">
      <c r="A17" s="21">
        <v>6</v>
      </c>
      <c r="B17" s="22" t="s">
        <v>54</v>
      </c>
      <c r="C17" s="19" t="s">
        <v>52</v>
      </c>
      <c r="D17" s="17" t="s">
        <v>45</v>
      </c>
      <c r="E17" s="20"/>
      <c r="F17" s="20"/>
      <c r="G17" s="20"/>
    </row>
    <row r="18" spans="1:7" s="16" customFormat="1" ht="15">
      <c r="A18" s="21"/>
      <c r="B18" s="18">
        <v>8101402230</v>
      </c>
      <c r="C18" s="26" t="s">
        <v>71</v>
      </c>
      <c r="D18" s="17" t="s">
        <v>6</v>
      </c>
      <c r="E18" s="20">
        <f>ROUND(1323.82*3.5*0.2,1)</f>
        <v>926.7</v>
      </c>
      <c r="F18" s="20"/>
      <c r="G18" s="20">
        <f>ROUND(E18*F18,2)</f>
        <v>0</v>
      </c>
    </row>
    <row r="19" spans="1:7" s="16" customFormat="1" ht="15">
      <c r="A19" s="21"/>
      <c r="B19" s="18" t="s">
        <v>54</v>
      </c>
      <c r="C19" s="19" t="s">
        <v>13</v>
      </c>
      <c r="D19" s="17" t="s">
        <v>6</v>
      </c>
      <c r="E19" s="20">
        <f>E18</f>
        <v>926.7</v>
      </c>
      <c r="F19" s="20"/>
      <c r="G19" s="20">
        <f>ROUND(E19*F19,2)</f>
        <v>0</v>
      </c>
    </row>
    <row r="20" spans="1:7" s="16" customFormat="1" ht="45">
      <c r="A20" s="21"/>
      <c r="B20" s="18">
        <v>8101118100</v>
      </c>
      <c r="C20" s="19" t="s">
        <v>72</v>
      </c>
      <c r="D20" s="17" t="s">
        <v>6</v>
      </c>
      <c r="E20" s="20">
        <f>ROUND((43*6+250),2)</f>
        <v>508</v>
      </c>
      <c r="F20" s="20"/>
      <c r="G20" s="20">
        <f>ROUND(E20*F20,2)</f>
        <v>0</v>
      </c>
    </row>
    <row r="21" spans="1:7" s="16" customFormat="1" ht="30">
      <c r="A21" s="21"/>
      <c r="B21" s="18">
        <v>8103108000</v>
      </c>
      <c r="C21" s="19" t="s">
        <v>73</v>
      </c>
      <c r="D21" s="17" t="s">
        <v>6</v>
      </c>
      <c r="E21" s="20">
        <f>ROUND(1323.82*3.5*0.2,1)</f>
        <v>926.7</v>
      </c>
      <c r="F21" s="20"/>
      <c r="G21" s="20">
        <f>ROUND(E21*F21,1)</f>
        <v>0</v>
      </c>
    </row>
    <row r="22" spans="1:7" s="16" customFormat="1" ht="15">
      <c r="A22" s="21"/>
      <c r="B22" s="18" t="s">
        <v>54</v>
      </c>
      <c r="C22" s="19" t="s">
        <v>74</v>
      </c>
      <c r="D22" s="17" t="s">
        <v>7</v>
      </c>
      <c r="E22" s="20">
        <f>ROUND(3.5*1215,1)</f>
        <v>4252.5</v>
      </c>
      <c r="F22" s="20"/>
      <c r="G22" s="20">
        <f>ROUND(E22*F22,2)</f>
        <v>0</v>
      </c>
    </row>
    <row r="23" spans="1:7" s="16" customFormat="1" ht="15">
      <c r="A23" s="21"/>
      <c r="B23" s="18" t="s">
        <v>54</v>
      </c>
      <c r="C23" s="19" t="s">
        <v>75</v>
      </c>
      <c r="D23" s="17" t="s">
        <v>11</v>
      </c>
      <c r="E23" s="20">
        <f>ROUND((3*20+2*50),2)</f>
        <v>160</v>
      </c>
      <c r="F23" s="20"/>
      <c r="G23" s="20">
        <f>ROUND(E23*F23,2)</f>
        <v>0</v>
      </c>
    </row>
    <row r="24" spans="1:7" s="16" customFormat="1" ht="28.5">
      <c r="A24" s="21">
        <v>6</v>
      </c>
      <c r="B24" s="22"/>
      <c r="C24" s="27" t="s">
        <v>76</v>
      </c>
      <c r="D24" s="17"/>
      <c r="E24" s="20"/>
      <c r="F24" s="20"/>
      <c r="G24" s="28">
        <f>SUM(G18:G23)</f>
        <v>0</v>
      </c>
    </row>
    <row r="25" spans="1:7" s="16" customFormat="1" ht="15">
      <c r="A25" s="17">
        <v>7</v>
      </c>
      <c r="B25" s="23" t="s">
        <v>55</v>
      </c>
      <c r="C25" s="19" t="s">
        <v>18</v>
      </c>
      <c r="D25" s="17" t="s">
        <v>8</v>
      </c>
      <c r="E25" s="20">
        <v>40</v>
      </c>
      <c r="F25" s="20"/>
      <c r="G25" s="20">
        <f>ROUND(E25*F25,2)</f>
        <v>0</v>
      </c>
    </row>
    <row r="26" spans="1:7" s="16" customFormat="1" ht="15">
      <c r="A26" s="30">
        <f>SUM(G12+G13+G14+G15+G16+G24+G25)</f>
        <v>0</v>
      </c>
      <c r="B26" s="31"/>
      <c r="C26" s="31"/>
      <c r="D26" s="31"/>
      <c r="E26" s="31"/>
      <c r="F26" s="31"/>
      <c r="G26" s="32"/>
    </row>
    <row r="27" spans="1:7" s="16" customFormat="1" ht="15">
      <c r="A27" s="35"/>
      <c r="B27" s="35"/>
      <c r="C27" s="35"/>
      <c r="D27" s="35"/>
      <c r="E27" s="35"/>
      <c r="F27" s="35"/>
      <c r="G27" s="35"/>
    </row>
    <row r="28" spans="1:7" s="16" customFormat="1" ht="22.5" customHeight="1">
      <c r="A28" s="36" t="s">
        <v>40</v>
      </c>
      <c r="B28" s="36"/>
      <c r="C28" s="36"/>
      <c r="D28" s="36"/>
      <c r="E28" s="36"/>
      <c r="F28" s="36"/>
      <c r="G28" s="36"/>
    </row>
    <row r="29" spans="1:7" s="16" customFormat="1" ht="30">
      <c r="A29" s="21">
        <v>8</v>
      </c>
      <c r="B29" s="18">
        <v>8101104131</v>
      </c>
      <c r="C29" s="19" t="s">
        <v>24</v>
      </c>
      <c r="D29" s="17" t="s">
        <v>6</v>
      </c>
      <c r="E29" s="20">
        <v>159</v>
      </c>
      <c r="F29" s="20"/>
      <c r="G29" s="20">
        <f aca="true" t="shared" si="0" ref="G29:G45">ROUND(E29*F29,2)</f>
        <v>0</v>
      </c>
    </row>
    <row r="30" spans="1:7" s="16" customFormat="1" ht="30">
      <c r="A30" s="21">
        <v>9</v>
      </c>
      <c r="B30" s="18">
        <v>8101104231</v>
      </c>
      <c r="C30" s="19" t="s">
        <v>25</v>
      </c>
      <c r="D30" s="17" t="s">
        <v>6</v>
      </c>
      <c r="E30" s="20">
        <v>227</v>
      </c>
      <c r="F30" s="20"/>
      <c r="G30" s="20">
        <f t="shared" si="0"/>
        <v>0</v>
      </c>
    </row>
    <row r="31" spans="1:7" s="16" customFormat="1" ht="30">
      <c r="A31" s="21">
        <v>10</v>
      </c>
      <c r="B31" s="18">
        <v>8101104331</v>
      </c>
      <c r="C31" s="19" t="s">
        <v>27</v>
      </c>
      <c r="D31" s="17" t="s">
        <v>6</v>
      </c>
      <c r="E31" s="20">
        <v>68</v>
      </c>
      <c r="F31" s="20"/>
      <c r="G31" s="20">
        <f t="shared" si="0"/>
        <v>0</v>
      </c>
    </row>
    <row r="32" spans="1:7" s="16" customFormat="1" ht="15">
      <c r="A32" s="21">
        <v>11</v>
      </c>
      <c r="B32" s="18">
        <v>8101115211</v>
      </c>
      <c r="C32" s="19" t="s">
        <v>46</v>
      </c>
      <c r="D32" s="17" t="s">
        <v>6</v>
      </c>
      <c r="E32" s="20">
        <f>E29+E30</f>
        <v>386</v>
      </c>
      <c r="F32" s="20"/>
      <c r="G32" s="20">
        <f t="shared" si="0"/>
        <v>0</v>
      </c>
    </row>
    <row r="33" spans="1:7" s="16" customFormat="1" ht="15">
      <c r="A33" s="21">
        <v>12</v>
      </c>
      <c r="B33" s="18" t="s">
        <v>54</v>
      </c>
      <c r="C33" s="19" t="s">
        <v>13</v>
      </c>
      <c r="D33" s="17" t="s">
        <v>6</v>
      </c>
      <c r="E33" s="20">
        <v>454</v>
      </c>
      <c r="F33" s="20"/>
      <c r="G33" s="20">
        <f t="shared" si="0"/>
        <v>0</v>
      </c>
    </row>
    <row r="34" spans="1:7" s="16" customFormat="1" ht="15">
      <c r="A34" s="21">
        <v>13</v>
      </c>
      <c r="B34" s="18">
        <v>8101409111</v>
      </c>
      <c r="C34" s="19" t="s">
        <v>35</v>
      </c>
      <c r="D34" s="17" t="s">
        <v>6</v>
      </c>
      <c r="E34" s="20">
        <f>E33</f>
        <v>454</v>
      </c>
      <c r="F34" s="20"/>
      <c r="G34" s="20">
        <f t="shared" si="0"/>
        <v>0</v>
      </c>
    </row>
    <row r="35" spans="1:7" s="16" customFormat="1" ht="30">
      <c r="A35" s="21">
        <v>14</v>
      </c>
      <c r="B35" s="18">
        <v>8119010100</v>
      </c>
      <c r="C35" s="19" t="s">
        <v>28</v>
      </c>
      <c r="D35" s="17" t="s">
        <v>7</v>
      </c>
      <c r="E35" s="20">
        <f>1325*0.1*2</f>
        <v>265</v>
      </c>
      <c r="F35" s="20"/>
      <c r="G35" s="20">
        <f t="shared" si="0"/>
        <v>0</v>
      </c>
    </row>
    <row r="36" spans="1:7" s="16" customFormat="1" ht="15">
      <c r="A36" s="21">
        <v>15</v>
      </c>
      <c r="B36" s="18">
        <v>8119010100</v>
      </c>
      <c r="C36" s="19" t="s">
        <v>29</v>
      </c>
      <c r="D36" s="17" t="s">
        <v>7</v>
      </c>
      <c r="E36" s="20">
        <f>1300/6*52.8</f>
        <v>11439.999999999998</v>
      </c>
      <c r="F36" s="20"/>
      <c r="G36" s="20">
        <f t="shared" si="0"/>
        <v>0</v>
      </c>
    </row>
    <row r="37" spans="1:7" s="16" customFormat="1" ht="30">
      <c r="A37" s="21">
        <v>16</v>
      </c>
      <c r="B37" s="18">
        <v>8102061030</v>
      </c>
      <c r="C37" s="19" t="s">
        <v>67</v>
      </c>
      <c r="D37" s="17" t="s">
        <v>9</v>
      </c>
      <c r="E37" s="20">
        <f>1278*1300/6</f>
        <v>276900</v>
      </c>
      <c r="F37" s="20"/>
      <c r="G37" s="20">
        <f t="shared" si="0"/>
        <v>0</v>
      </c>
    </row>
    <row r="38" spans="1:7" s="16" customFormat="1" ht="30">
      <c r="A38" s="21">
        <v>17</v>
      </c>
      <c r="B38" s="18">
        <v>8102070140</v>
      </c>
      <c r="C38" s="19" t="s">
        <v>30</v>
      </c>
      <c r="D38" s="17" t="s">
        <v>6</v>
      </c>
      <c r="E38" s="20">
        <v>67</v>
      </c>
      <c r="F38" s="20"/>
      <c r="G38" s="20">
        <f t="shared" si="0"/>
        <v>0</v>
      </c>
    </row>
    <row r="39" spans="1:7" s="16" customFormat="1" ht="45">
      <c r="A39" s="21">
        <v>18</v>
      </c>
      <c r="B39" s="18">
        <v>8102070150</v>
      </c>
      <c r="C39" s="19" t="s">
        <v>41</v>
      </c>
      <c r="D39" s="17" t="s">
        <v>6</v>
      </c>
      <c r="E39" s="20">
        <v>383</v>
      </c>
      <c r="F39" s="20"/>
      <c r="G39" s="20">
        <f t="shared" si="0"/>
        <v>0</v>
      </c>
    </row>
    <row r="40" spans="1:7" s="16" customFormat="1" ht="18" customHeight="1">
      <c r="A40" s="21">
        <v>19</v>
      </c>
      <c r="B40" s="18">
        <v>8119031190</v>
      </c>
      <c r="C40" s="19" t="s">
        <v>48</v>
      </c>
      <c r="D40" s="17" t="s">
        <v>6</v>
      </c>
      <c r="E40" s="20">
        <v>2167</v>
      </c>
      <c r="F40" s="20"/>
      <c r="G40" s="20">
        <f t="shared" si="0"/>
        <v>0</v>
      </c>
    </row>
    <row r="41" spans="1:7" s="16" customFormat="1" ht="15">
      <c r="A41" s="21">
        <v>20</v>
      </c>
      <c r="B41" s="18" t="s">
        <v>54</v>
      </c>
      <c r="C41" s="19" t="s">
        <v>39</v>
      </c>
      <c r="D41" s="17" t="s">
        <v>7</v>
      </c>
      <c r="E41" s="20">
        <f>7.2*1300</f>
        <v>9360</v>
      </c>
      <c r="F41" s="20"/>
      <c r="G41" s="20">
        <f t="shared" si="0"/>
        <v>0</v>
      </c>
    </row>
    <row r="42" spans="1:7" s="16" customFormat="1" ht="32.25" customHeight="1">
      <c r="A42" s="21">
        <v>21</v>
      </c>
      <c r="B42" s="18">
        <v>8119060100</v>
      </c>
      <c r="C42" s="19" t="s">
        <v>38</v>
      </c>
      <c r="D42" s="17" t="s">
        <v>11</v>
      </c>
      <c r="E42" s="20">
        <v>2494</v>
      </c>
      <c r="F42" s="20"/>
      <c r="G42" s="20">
        <f t="shared" si="0"/>
        <v>0</v>
      </c>
    </row>
    <row r="43" spans="1:7" s="16" customFormat="1" ht="30">
      <c r="A43" s="21">
        <v>22</v>
      </c>
      <c r="B43" s="18" t="s">
        <v>54</v>
      </c>
      <c r="C43" s="19" t="s">
        <v>31</v>
      </c>
      <c r="D43" s="17" t="s">
        <v>11</v>
      </c>
      <c r="E43" s="20">
        <f>1.2*1330</f>
        <v>1596</v>
      </c>
      <c r="F43" s="20"/>
      <c r="G43" s="20">
        <f t="shared" si="0"/>
        <v>0</v>
      </c>
    </row>
    <row r="44" spans="1:7" s="16" customFormat="1" ht="15">
      <c r="A44" s="21">
        <v>23</v>
      </c>
      <c r="B44" s="18" t="s">
        <v>54</v>
      </c>
      <c r="C44" s="19" t="s">
        <v>68</v>
      </c>
      <c r="D44" s="17" t="s">
        <v>11</v>
      </c>
      <c r="E44" s="20">
        <v>1330</v>
      </c>
      <c r="F44" s="20"/>
      <c r="G44" s="20">
        <f t="shared" si="0"/>
        <v>0</v>
      </c>
    </row>
    <row r="45" spans="1:7" s="16" customFormat="1" ht="30">
      <c r="A45" s="21">
        <v>24</v>
      </c>
      <c r="B45" s="18">
        <v>8243013000</v>
      </c>
      <c r="C45" s="19" t="s">
        <v>17</v>
      </c>
      <c r="D45" s="17" t="s">
        <v>6</v>
      </c>
      <c r="E45" s="20">
        <f>0.6*0.5*1350</f>
        <v>405</v>
      </c>
      <c r="F45" s="20"/>
      <c r="G45" s="20">
        <f t="shared" si="0"/>
        <v>0</v>
      </c>
    </row>
    <row r="46" spans="1:7" s="16" customFormat="1" ht="15">
      <c r="A46" s="30">
        <f>SUM(G29:G45)</f>
        <v>0</v>
      </c>
      <c r="B46" s="31"/>
      <c r="C46" s="31"/>
      <c r="D46" s="31"/>
      <c r="E46" s="31"/>
      <c r="F46" s="31"/>
      <c r="G46" s="32"/>
    </row>
    <row r="47" spans="1:7" s="16" customFormat="1" ht="15">
      <c r="A47" s="35"/>
      <c r="B47" s="35"/>
      <c r="C47" s="35"/>
      <c r="D47" s="35"/>
      <c r="E47" s="35"/>
      <c r="F47" s="35"/>
      <c r="G47" s="35"/>
    </row>
    <row r="48" spans="1:7" s="16" customFormat="1" ht="22.5" customHeight="1">
      <c r="A48" s="36" t="s">
        <v>42</v>
      </c>
      <c r="B48" s="36"/>
      <c r="C48" s="36"/>
      <c r="D48" s="36"/>
      <c r="E48" s="36"/>
      <c r="F48" s="36"/>
      <c r="G48" s="36"/>
    </row>
    <row r="49" spans="1:7" s="16" customFormat="1" ht="30">
      <c r="A49" s="21">
        <v>25</v>
      </c>
      <c r="B49" s="24">
        <v>8101104131</v>
      </c>
      <c r="C49" s="19" t="s">
        <v>24</v>
      </c>
      <c r="D49" s="17" t="s">
        <v>6</v>
      </c>
      <c r="E49" s="20">
        <f>0.9*E54</f>
        <v>81</v>
      </c>
      <c r="F49" s="20"/>
      <c r="G49" s="20">
        <f aca="true" t="shared" si="1" ref="G49:G64">ROUND(E49*F49,2)</f>
        <v>0</v>
      </c>
    </row>
    <row r="50" spans="1:7" s="16" customFormat="1" ht="30">
      <c r="A50" s="21">
        <v>26</v>
      </c>
      <c r="B50" s="24" t="s">
        <v>57</v>
      </c>
      <c r="C50" s="19" t="s">
        <v>25</v>
      </c>
      <c r="D50" s="17" t="s">
        <v>6</v>
      </c>
      <c r="E50" s="20">
        <f>(E54-E49)</f>
        <v>9</v>
      </c>
      <c r="F50" s="20"/>
      <c r="G50" s="20">
        <f t="shared" si="1"/>
        <v>0</v>
      </c>
    </row>
    <row r="51" spans="1:7" s="16" customFormat="1" ht="30">
      <c r="A51" s="21">
        <v>27</v>
      </c>
      <c r="B51" s="24">
        <v>8101301221</v>
      </c>
      <c r="C51" s="19" t="s">
        <v>32</v>
      </c>
      <c r="D51" s="17" t="s">
        <v>6</v>
      </c>
      <c r="E51" s="20">
        <f>(E54-E49)</f>
        <v>9</v>
      </c>
      <c r="F51" s="20"/>
      <c r="G51" s="20">
        <f t="shared" si="1"/>
        <v>0</v>
      </c>
    </row>
    <row r="52" spans="1:7" s="16" customFormat="1" ht="15">
      <c r="A52" s="21">
        <v>28</v>
      </c>
      <c r="B52" s="24" t="s">
        <v>58</v>
      </c>
      <c r="C52" s="19" t="s">
        <v>46</v>
      </c>
      <c r="D52" s="17" t="s">
        <v>6</v>
      </c>
      <c r="E52" s="20">
        <f>E49+E50</f>
        <v>90</v>
      </c>
      <c r="F52" s="20"/>
      <c r="G52" s="20">
        <f t="shared" si="1"/>
        <v>0</v>
      </c>
    </row>
    <row r="53" spans="1:7" s="16" customFormat="1" ht="15">
      <c r="A53" s="21">
        <v>29</v>
      </c>
      <c r="B53" s="23" t="s">
        <v>65</v>
      </c>
      <c r="C53" s="19" t="s">
        <v>47</v>
      </c>
      <c r="D53" s="17" t="s">
        <v>6</v>
      </c>
      <c r="E53" s="20">
        <f>E51</f>
        <v>9</v>
      </c>
      <c r="F53" s="20"/>
      <c r="G53" s="20">
        <f t="shared" si="1"/>
        <v>0</v>
      </c>
    </row>
    <row r="54" spans="1:7" s="16" customFormat="1" ht="15">
      <c r="A54" s="21">
        <v>30</v>
      </c>
      <c r="B54" s="24" t="s">
        <v>54</v>
      </c>
      <c r="C54" s="19" t="s">
        <v>13</v>
      </c>
      <c r="D54" s="17" t="s">
        <v>6</v>
      </c>
      <c r="E54" s="20">
        <f>6*5*3</f>
        <v>90</v>
      </c>
      <c r="F54" s="20"/>
      <c r="G54" s="20">
        <f t="shared" si="1"/>
        <v>0</v>
      </c>
    </row>
    <row r="55" spans="1:7" s="16" customFormat="1" ht="15">
      <c r="A55" s="21">
        <v>31</v>
      </c>
      <c r="B55" s="24">
        <v>8101409111</v>
      </c>
      <c r="C55" s="19" t="s">
        <v>35</v>
      </c>
      <c r="D55" s="17" t="s">
        <v>6</v>
      </c>
      <c r="E55" s="20">
        <f>E54</f>
        <v>90</v>
      </c>
      <c r="F55" s="20"/>
      <c r="G55" s="20">
        <f t="shared" si="1"/>
        <v>0</v>
      </c>
    </row>
    <row r="56" spans="1:7" s="16" customFormat="1" ht="15">
      <c r="A56" s="21">
        <v>32</v>
      </c>
      <c r="B56" s="23" t="s">
        <v>66</v>
      </c>
      <c r="C56" s="19" t="s">
        <v>33</v>
      </c>
      <c r="D56" s="17" t="s">
        <v>6</v>
      </c>
      <c r="E56" s="20">
        <v>2</v>
      </c>
      <c r="F56" s="20"/>
      <c r="G56" s="20">
        <f t="shared" si="1"/>
        <v>0</v>
      </c>
    </row>
    <row r="57" spans="1:7" s="16" customFormat="1" ht="15">
      <c r="A57" s="21">
        <v>33</v>
      </c>
      <c r="B57" s="24" t="s">
        <v>65</v>
      </c>
      <c r="C57" s="19" t="s">
        <v>34</v>
      </c>
      <c r="D57" s="17" t="s">
        <v>6</v>
      </c>
      <c r="E57" s="20">
        <f>E56</f>
        <v>2</v>
      </c>
      <c r="F57" s="20"/>
      <c r="G57" s="20">
        <f t="shared" si="1"/>
        <v>0</v>
      </c>
    </row>
    <row r="58" spans="1:7" s="16" customFormat="1" ht="15">
      <c r="A58" s="21">
        <v>34</v>
      </c>
      <c r="B58" s="24" t="s">
        <v>54</v>
      </c>
      <c r="C58" s="19" t="s">
        <v>13</v>
      </c>
      <c r="D58" s="17" t="s">
        <v>6</v>
      </c>
      <c r="E58" s="20">
        <f>E56</f>
        <v>2</v>
      </c>
      <c r="F58" s="20"/>
      <c r="G58" s="20">
        <f t="shared" si="1"/>
        <v>0</v>
      </c>
    </row>
    <row r="59" spans="1:7" s="16" customFormat="1" ht="15">
      <c r="A59" s="21">
        <v>35</v>
      </c>
      <c r="B59" s="24" t="s">
        <v>59</v>
      </c>
      <c r="C59" s="19" t="s">
        <v>35</v>
      </c>
      <c r="D59" s="17" t="s">
        <v>6</v>
      </c>
      <c r="E59" s="20">
        <f>E58</f>
        <v>2</v>
      </c>
      <c r="F59" s="20"/>
      <c r="G59" s="20">
        <f t="shared" si="1"/>
        <v>0</v>
      </c>
    </row>
    <row r="60" spans="1:7" s="16" customFormat="1" ht="15">
      <c r="A60" s="21">
        <v>36</v>
      </c>
      <c r="B60" s="18">
        <v>8119010100</v>
      </c>
      <c r="C60" s="19" t="s">
        <v>10</v>
      </c>
      <c r="D60" s="17" t="s">
        <v>7</v>
      </c>
      <c r="E60" s="20">
        <v>227</v>
      </c>
      <c r="F60" s="20"/>
      <c r="G60" s="20">
        <f t="shared" si="1"/>
        <v>0</v>
      </c>
    </row>
    <row r="61" spans="1:7" s="16" customFormat="1" ht="30">
      <c r="A61" s="21">
        <v>37</v>
      </c>
      <c r="B61" s="24" t="s">
        <v>60</v>
      </c>
      <c r="C61" s="19" t="s">
        <v>67</v>
      </c>
      <c r="D61" s="17" t="s">
        <v>9</v>
      </c>
      <c r="E61" s="20">
        <f>2024*3</f>
        <v>6072</v>
      </c>
      <c r="F61" s="20"/>
      <c r="G61" s="20">
        <f t="shared" si="1"/>
        <v>0</v>
      </c>
    </row>
    <row r="62" spans="1:7" s="16" customFormat="1" ht="15">
      <c r="A62" s="21">
        <v>38</v>
      </c>
      <c r="B62" s="24" t="s">
        <v>61</v>
      </c>
      <c r="C62" s="19" t="s">
        <v>36</v>
      </c>
      <c r="D62" s="17" t="s">
        <v>6</v>
      </c>
      <c r="E62" s="20">
        <v>2</v>
      </c>
      <c r="F62" s="20"/>
      <c r="G62" s="20">
        <f t="shared" si="1"/>
        <v>0</v>
      </c>
    </row>
    <row r="63" spans="1:7" s="16" customFormat="1" ht="17.25" customHeight="1">
      <c r="A63" s="21">
        <v>39</v>
      </c>
      <c r="B63" s="24" t="s">
        <v>62</v>
      </c>
      <c r="C63" s="19" t="s">
        <v>48</v>
      </c>
      <c r="D63" s="17" t="s">
        <v>6</v>
      </c>
      <c r="E63" s="20">
        <f>16*3</f>
        <v>48</v>
      </c>
      <c r="F63" s="20"/>
      <c r="G63" s="20">
        <f t="shared" si="1"/>
        <v>0</v>
      </c>
    </row>
    <row r="64" spans="1:7" s="16" customFormat="1" ht="15">
      <c r="A64" s="21">
        <v>40</v>
      </c>
      <c r="B64" s="24" t="s">
        <v>54</v>
      </c>
      <c r="C64" s="19" t="s">
        <v>39</v>
      </c>
      <c r="D64" s="17" t="s">
        <v>7</v>
      </c>
      <c r="E64" s="20">
        <f>51*3</f>
        <v>153</v>
      </c>
      <c r="F64" s="20"/>
      <c r="G64" s="20">
        <f t="shared" si="1"/>
        <v>0</v>
      </c>
    </row>
    <row r="65" spans="1:7" s="16" customFormat="1" ht="15">
      <c r="A65" s="30">
        <f>SUM(G49:G64)</f>
        <v>0</v>
      </c>
      <c r="B65" s="31"/>
      <c r="C65" s="33"/>
      <c r="D65" s="33"/>
      <c r="E65" s="33"/>
      <c r="F65" s="33"/>
      <c r="G65" s="34"/>
    </row>
    <row r="66" spans="1:7" s="16" customFormat="1" ht="15">
      <c r="A66" s="35"/>
      <c r="B66" s="35"/>
      <c r="C66" s="35"/>
      <c r="D66" s="35"/>
      <c r="E66" s="35"/>
      <c r="F66" s="35"/>
      <c r="G66" s="35"/>
    </row>
    <row r="67" spans="1:7" s="16" customFormat="1" ht="22.5" customHeight="1">
      <c r="A67" s="36" t="s">
        <v>44</v>
      </c>
      <c r="B67" s="36"/>
      <c r="C67" s="36"/>
      <c r="D67" s="36"/>
      <c r="E67" s="36"/>
      <c r="F67" s="36"/>
      <c r="G67" s="36"/>
    </row>
    <row r="68" spans="1:7" s="16" customFormat="1" ht="30">
      <c r="A68" s="21">
        <v>41</v>
      </c>
      <c r="B68" s="24" t="s">
        <v>56</v>
      </c>
      <c r="C68" s="19" t="s">
        <v>24</v>
      </c>
      <c r="D68" s="17" t="s">
        <v>6</v>
      </c>
      <c r="E68" s="20">
        <f>0.4*E73</f>
        <v>26</v>
      </c>
      <c r="F68" s="20"/>
      <c r="G68" s="20">
        <f aca="true" t="shared" si="2" ref="G68:G85">ROUND(E68*F68,2)</f>
        <v>0</v>
      </c>
    </row>
    <row r="69" spans="1:7" s="16" customFormat="1" ht="30">
      <c r="A69" s="21">
        <v>42</v>
      </c>
      <c r="B69" s="24" t="s">
        <v>57</v>
      </c>
      <c r="C69" s="19" t="s">
        <v>25</v>
      </c>
      <c r="D69" s="17" t="s">
        <v>6</v>
      </c>
      <c r="E69" s="20">
        <v>30</v>
      </c>
      <c r="F69" s="20"/>
      <c r="G69" s="20">
        <f t="shared" si="2"/>
        <v>0</v>
      </c>
    </row>
    <row r="70" spans="1:7" s="16" customFormat="1" ht="30">
      <c r="A70" s="21">
        <v>43</v>
      </c>
      <c r="B70" s="24" t="s">
        <v>64</v>
      </c>
      <c r="C70" s="19" t="s">
        <v>32</v>
      </c>
      <c r="D70" s="17" t="s">
        <v>6</v>
      </c>
      <c r="E70" s="20">
        <f>E73-E68-E69</f>
        <v>9</v>
      </c>
      <c r="F70" s="20"/>
      <c r="G70" s="20">
        <f t="shared" si="2"/>
        <v>0</v>
      </c>
    </row>
    <row r="71" spans="1:7" s="16" customFormat="1" ht="15">
      <c r="A71" s="21">
        <v>44</v>
      </c>
      <c r="B71" s="24">
        <v>8101115211</v>
      </c>
      <c r="C71" s="19" t="s">
        <v>46</v>
      </c>
      <c r="D71" s="17" t="s">
        <v>6</v>
      </c>
      <c r="E71" s="20">
        <f>E68+E69</f>
        <v>56</v>
      </c>
      <c r="F71" s="20"/>
      <c r="G71" s="20">
        <f t="shared" si="2"/>
        <v>0</v>
      </c>
    </row>
    <row r="72" spans="1:7" s="16" customFormat="1" ht="15">
      <c r="A72" s="21">
        <v>45</v>
      </c>
      <c r="B72" s="24" t="s">
        <v>65</v>
      </c>
      <c r="C72" s="19" t="s">
        <v>47</v>
      </c>
      <c r="D72" s="17" t="s">
        <v>6</v>
      </c>
      <c r="E72" s="20">
        <f>E70</f>
        <v>9</v>
      </c>
      <c r="F72" s="20"/>
      <c r="G72" s="20">
        <f t="shared" si="2"/>
        <v>0</v>
      </c>
    </row>
    <row r="73" spans="1:7" s="16" customFormat="1" ht="15">
      <c r="A73" s="21">
        <v>46</v>
      </c>
      <c r="B73" s="24" t="s">
        <v>54</v>
      </c>
      <c r="C73" s="19" t="s">
        <v>13</v>
      </c>
      <c r="D73" s="17" t="s">
        <v>6</v>
      </c>
      <c r="E73" s="20">
        <v>65</v>
      </c>
      <c r="F73" s="20"/>
      <c r="G73" s="20">
        <f t="shared" si="2"/>
        <v>0</v>
      </c>
    </row>
    <row r="74" spans="1:7" s="16" customFormat="1" ht="15">
      <c r="A74" s="21">
        <v>47</v>
      </c>
      <c r="B74" s="24" t="s">
        <v>59</v>
      </c>
      <c r="C74" s="19" t="s">
        <v>35</v>
      </c>
      <c r="D74" s="17" t="s">
        <v>6</v>
      </c>
      <c r="E74" s="20">
        <f>E73</f>
        <v>65</v>
      </c>
      <c r="F74" s="20"/>
      <c r="G74" s="20">
        <f t="shared" si="2"/>
        <v>0</v>
      </c>
    </row>
    <row r="75" spans="1:7" s="16" customFormat="1" ht="15">
      <c r="A75" s="21">
        <v>48</v>
      </c>
      <c r="B75" s="24" t="s">
        <v>66</v>
      </c>
      <c r="C75" s="19" t="s">
        <v>33</v>
      </c>
      <c r="D75" s="17" t="s">
        <v>6</v>
      </c>
      <c r="E75" s="20">
        <v>1</v>
      </c>
      <c r="F75" s="20"/>
      <c r="G75" s="20">
        <f t="shared" si="2"/>
        <v>0</v>
      </c>
    </row>
    <row r="76" spans="1:7" s="16" customFormat="1" ht="15">
      <c r="A76" s="21">
        <v>49</v>
      </c>
      <c r="B76" s="24" t="s">
        <v>65</v>
      </c>
      <c r="C76" s="19" t="s">
        <v>34</v>
      </c>
      <c r="D76" s="17" t="s">
        <v>6</v>
      </c>
      <c r="E76" s="20">
        <f>E75</f>
        <v>1</v>
      </c>
      <c r="F76" s="20"/>
      <c r="G76" s="20">
        <f t="shared" si="2"/>
        <v>0</v>
      </c>
    </row>
    <row r="77" spans="1:7" s="16" customFormat="1" ht="15">
      <c r="A77" s="21">
        <v>50</v>
      </c>
      <c r="B77" s="24" t="s">
        <v>54</v>
      </c>
      <c r="C77" s="19" t="s">
        <v>13</v>
      </c>
      <c r="D77" s="17" t="s">
        <v>6</v>
      </c>
      <c r="E77" s="20">
        <f>E76</f>
        <v>1</v>
      </c>
      <c r="F77" s="20"/>
      <c r="G77" s="20">
        <f t="shared" si="2"/>
        <v>0</v>
      </c>
    </row>
    <row r="78" spans="1:7" s="16" customFormat="1" ht="15">
      <c r="A78" s="21">
        <v>51</v>
      </c>
      <c r="B78" s="24" t="s">
        <v>59</v>
      </c>
      <c r="C78" s="19" t="s">
        <v>35</v>
      </c>
      <c r="D78" s="17" t="s">
        <v>6</v>
      </c>
      <c r="E78" s="20">
        <f>E77</f>
        <v>1</v>
      </c>
      <c r="F78" s="20"/>
      <c r="G78" s="20">
        <f t="shared" si="2"/>
        <v>0</v>
      </c>
    </row>
    <row r="79" spans="1:7" s="16" customFormat="1" ht="15">
      <c r="A79" s="21">
        <v>52</v>
      </c>
      <c r="B79" s="18">
        <v>8119010100</v>
      </c>
      <c r="C79" s="19" t="s">
        <v>10</v>
      </c>
      <c r="D79" s="17" t="s">
        <v>7</v>
      </c>
      <c r="E79" s="20">
        <v>52</v>
      </c>
      <c r="F79" s="20"/>
      <c r="G79" s="20">
        <f t="shared" si="2"/>
        <v>0</v>
      </c>
    </row>
    <row r="80" spans="1:7" s="16" customFormat="1" ht="30">
      <c r="A80" s="21">
        <v>53</v>
      </c>
      <c r="B80" s="24">
        <v>8102061030</v>
      </c>
      <c r="C80" s="19" t="s">
        <v>67</v>
      </c>
      <c r="D80" s="17" t="s">
        <v>9</v>
      </c>
      <c r="E80" s="20">
        <v>687</v>
      </c>
      <c r="F80" s="20"/>
      <c r="G80" s="20">
        <f t="shared" si="2"/>
        <v>0</v>
      </c>
    </row>
    <row r="81" spans="1:7" s="16" customFormat="1" ht="30">
      <c r="A81" s="21">
        <v>54</v>
      </c>
      <c r="B81" s="24">
        <v>8119060100</v>
      </c>
      <c r="C81" s="19" t="s">
        <v>38</v>
      </c>
      <c r="D81" s="17" t="s">
        <v>11</v>
      </c>
      <c r="E81" s="20">
        <v>9</v>
      </c>
      <c r="F81" s="20"/>
      <c r="G81" s="20">
        <f t="shared" si="2"/>
        <v>0</v>
      </c>
    </row>
    <row r="82" spans="1:7" s="16" customFormat="1" ht="15">
      <c r="A82" s="21">
        <v>55</v>
      </c>
      <c r="B82" s="24" t="s">
        <v>61</v>
      </c>
      <c r="C82" s="19" t="s">
        <v>36</v>
      </c>
      <c r="D82" s="17" t="s">
        <v>6</v>
      </c>
      <c r="E82" s="20">
        <v>1</v>
      </c>
      <c r="F82" s="20"/>
      <c r="G82" s="20">
        <f t="shared" si="2"/>
        <v>0</v>
      </c>
    </row>
    <row r="83" spans="1:7" s="16" customFormat="1" ht="45">
      <c r="A83" s="21">
        <v>56</v>
      </c>
      <c r="B83" s="24">
        <v>8102070150</v>
      </c>
      <c r="C83" s="19" t="s">
        <v>41</v>
      </c>
      <c r="D83" s="17" t="s">
        <v>6</v>
      </c>
      <c r="E83" s="20">
        <v>2</v>
      </c>
      <c r="F83" s="20"/>
      <c r="G83" s="20">
        <f t="shared" si="2"/>
        <v>0</v>
      </c>
    </row>
    <row r="84" spans="1:7" s="16" customFormat="1" ht="19.5" customHeight="1">
      <c r="A84" s="21">
        <v>57</v>
      </c>
      <c r="B84" s="24">
        <v>8119031190</v>
      </c>
      <c r="C84" s="19" t="s">
        <v>48</v>
      </c>
      <c r="D84" s="17" t="s">
        <v>6</v>
      </c>
      <c r="E84" s="20">
        <v>7</v>
      </c>
      <c r="F84" s="20"/>
      <c r="G84" s="20">
        <f t="shared" si="2"/>
        <v>0</v>
      </c>
    </row>
    <row r="85" spans="1:7" s="16" customFormat="1" ht="15">
      <c r="A85" s="21">
        <v>58</v>
      </c>
      <c r="B85" s="24" t="s">
        <v>54</v>
      </c>
      <c r="C85" s="19" t="s">
        <v>39</v>
      </c>
      <c r="D85" s="17" t="s">
        <v>7</v>
      </c>
      <c r="E85" s="20">
        <v>19</v>
      </c>
      <c r="F85" s="20"/>
      <c r="G85" s="20">
        <f t="shared" si="2"/>
        <v>0</v>
      </c>
    </row>
    <row r="86" spans="1:7" s="16" customFormat="1" ht="15">
      <c r="A86" s="30">
        <f>SUM(G68:G85)</f>
        <v>0</v>
      </c>
      <c r="B86" s="31"/>
      <c r="C86" s="31"/>
      <c r="D86" s="31"/>
      <c r="E86" s="31"/>
      <c r="F86" s="31"/>
      <c r="G86" s="32"/>
    </row>
    <row r="87" spans="1:7" s="16" customFormat="1" ht="15">
      <c r="A87" s="35"/>
      <c r="B87" s="35"/>
      <c r="C87" s="35"/>
      <c r="D87" s="35"/>
      <c r="E87" s="35"/>
      <c r="F87" s="35"/>
      <c r="G87" s="35"/>
    </row>
    <row r="88" spans="1:7" s="16" customFormat="1" ht="22.5" customHeight="1">
      <c r="A88" s="36" t="s">
        <v>43</v>
      </c>
      <c r="B88" s="36"/>
      <c r="C88" s="36"/>
      <c r="D88" s="36"/>
      <c r="E88" s="36"/>
      <c r="F88" s="36"/>
      <c r="G88" s="36"/>
    </row>
    <row r="89" spans="1:7" s="16" customFormat="1" ht="30">
      <c r="A89" s="21">
        <v>59</v>
      </c>
      <c r="B89" s="24" t="s">
        <v>56</v>
      </c>
      <c r="C89" s="19" t="s">
        <v>24</v>
      </c>
      <c r="D89" s="17" t="s">
        <v>6</v>
      </c>
      <c r="E89" s="20">
        <v>7</v>
      </c>
      <c r="F89" s="20"/>
      <c r="G89" s="20">
        <f aca="true" t="shared" si="3" ref="G89:G106">ROUND(E89*F89,2)</f>
        <v>0</v>
      </c>
    </row>
    <row r="90" spans="1:7" s="16" customFormat="1" ht="30">
      <c r="A90" s="21">
        <v>60</v>
      </c>
      <c r="B90" s="24" t="s">
        <v>57</v>
      </c>
      <c r="C90" s="19" t="s">
        <v>25</v>
      </c>
      <c r="D90" s="17" t="s">
        <v>6</v>
      </c>
      <c r="E90" s="20">
        <v>8</v>
      </c>
      <c r="F90" s="20"/>
      <c r="G90" s="20">
        <f t="shared" si="3"/>
        <v>0</v>
      </c>
    </row>
    <row r="91" spans="1:7" s="16" customFormat="1" ht="30">
      <c r="A91" s="21">
        <v>61</v>
      </c>
      <c r="B91" s="24" t="s">
        <v>64</v>
      </c>
      <c r="C91" s="19" t="s">
        <v>32</v>
      </c>
      <c r="D91" s="17" t="s">
        <v>6</v>
      </c>
      <c r="E91" s="20">
        <f>E94-E89-E90</f>
        <v>1</v>
      </c>
      <c r="F91" s="20"/>
      <c r="G91" s="20">
        <f t="shared" si="3"/>
        <v>0</v>
      </c>
    </row>
    <row r="92" spans="1:7" s="16" customFormat="1" ht="15">
      <c r="A92" s="21">
        <v>62</v>
      </c>
      <c r="B92" s="24" t="s">
        <v>58</v>
      </c>
      <c r="C92" s="19" t="s">
        <v>46</v>
      </c>
      <c r="D92" s="17" t="s">
        <v>6</v>
      </c>
      <c r="E92" s="20">
        <f>E89+E90</f>
        <v>15</v>
      </c>
      <c r="F92" s="20"/>
      <c r="G92" s="20">
        <f t="shared" si="3"/>
        <v>0</v>
      </c>
    </row>
    <row r="93" spans="1:7" s="16" customFormat="1" ht="15">
      <c r="A93" s="21">
        <v>63</v>
      </c>
      <c r="B93" s="24">
        <v>8101115212</v>
      </c>
      <c r="C93" s="19" t="s">
        <v>47</v>
      </c>
      <c r="D93" s="17" t="s">
        <v>6</v>
      </c>
      <c r="E93" s="20">
        <f>E91</f>
        <v>1</v>
      </c>
      <c r="F93" s="20"/>
      <c r="G93" s="20">
        <f t="shared" si="3"/>
        <v>0</v>
      </c>
    </row>
    <row r="94" spans="1:7" s="16" customFormat="1" ht="15">
      <c r="A94" s="21">
        <v>64</v>
      </c>
      <c r="B94" s="24" t="s">
        <v>54</v>
      </c>
      <c r="C94" s="19" t="s">
        <v>13</v>
      </c>
      <c r="D94" s="17" t="s">
        <v>6</v>
      </c>
      <c r="E94" s="20">
        <v>16</v>
      </c>
      <c r="F94" s="20"/>
      <c r="G94" s="20">
        <f t="shared" si="3"/>
        <v>0</v>
      </c>
    </row>
    <row r="95" spans="1:7" s="16" customFormat="1" ht="15">
      <c r="A95" s="21">
        <v>65</v>
      </c>
      <c r="B95" s="24" t="s">
        <v>59</v>
      </c>
      <c r="C95" s="19" t="s">
        <v>35</v>
      </c>
      <c r="D95" s="17" t="s">
        <v>6</v>
      </c>
      <c r="E95" s="20">
        <f>E94</f>
        <v>16</v>
      </c>
      <c r="F95" s="20"/>
      <c r="G95" s="20">
        <f t="shared" si="3"/>
        <v>0</v>
      </c>
    </row>
    <row r="96" spans="1:7" s="16" customFormat="1" ht="15">
      <c r="A96" s="21">
        <v>66</v>
      </c>
      <c r="B96" s="24">
        <v>8481980000</v>
      </c>
      <c r="C96" s="19" t="s">
        <v>33</v>
      </c>
      <c r="D96" s="17" t="s">
        <v>6</v>
      </c>
      <c r="E96" s="20">
        <v>3</v>
      </c>
      <c r="F96" s="20"/>
      <c r="G96" s="20">
        <f t="shared" si="3"/>
        <v>0</v>
      </c>
    </row>
    <row r="97" spans="1:7" s="16" customFormat="1" ht="15">
      <c r="A97" s="21">
        <v>67</v>
      </c>
      <c r="B97" s="24" t="s">
        <v>65</v>
      </c>
      <c r="C97" s="19" t="s">
        <v>34</v>
      </c>
      <c r="D97" s="17" t="s">
        <v>6</v>
      </c>
      <c r="E97" s="20">
        <f>E96</f>
        <v>3</v>
      </c>
      <c r="F97" s="20"/>
      <c r="G97" s="20">
        <f t="shared" si="3"/>
        <v>0</v>
      </c>
    </row>
    <row r="98" spans="1:7" s="16" customFormat="1" ht="15">
      <c r="A98" s="21">
        <v>68</v>
      </c>
      <c r="B98" s="24" t="s">
        <v>54</v>
      </c>
      <c r="C98" s="19" t="s">
        <v>13</v>
      </c>
      <c r="D98" s="17" t="s">
        <v>6</v>
      </c>
      <c r="E98" s="20">
        <f>E97</f>
        <v>3</v>
      </c>
      <c r="F98" s="20"/>
      <c r="G98" s="20">
        <f t="shared" si="3"/>
        <v>0</v>
      </c>
    </row>
    <row r="99" spans="1:7" s="16" customFormat="1" ht="15">
      <c r="A99" s="21">
        <v>69</v>
      </c>
      <c r="B99" s="24" t="s">
        <v>59</v>
      </c>
      <c r="C99" s="19" t="s">
        <v>35</v>
      </c>
      <c r="D99" s="17" t="s">
        <v>6</v>
      </c>
      <c r="E99" s="20">
        <f>E98</f>
        <v>3</v>
      </c>
      <c r="F99" s="20"/>
      <c r="G99" s="20">
        <f t="shared" si="3"/>
        <v>0</v>
      </c>
    </row>
    <row r="100" spans="1:7" s="16" customFormat="1" ht="15">
      <c r="A100" s="21">
        <v>70</v>
      </c>
      <c r="B100" s="18">
        <v>8119010100</v>
      </c>
      <c r="C100" s="19" t="s">
        <v>10</v>
      </c>
      <c r="D100" s="17" t="s">
        <v>7</v>
      </c>
      <c r="E100" s="20">
        <v>28</v>
      </c>
      <c r="F100" s="20"/>
      <c r="G100" s="20">
        <f t="shared" si="3"/>
        <v>0</v>
      </c>
    </row>
    <row r="101" spans="1:7" s="16" customFormat="1" ht="30">
      <c r="A101" s="21">
        <v>71</v>
      </c>
      <c r="B101" s="24" t="s">
        <v>60</v>
      </c>
      <c r="C101" s="19" t="s">
        <v>67</v>
      </c>
      <c r="D101" s="17" t="s">
        <v>9</v>
      </c>
      <c r="E101" s="20">
        <v>469</v>
      </c>
      <c r="F101" s="20"/>
      <c r="G101" s="20">
        <f t="shared" si="3"/>
        <v>0</v>
      </c>
    </row>
    <row r="102" spans="1:7" s="16" customFormat="1" ht="30">
      <c r="A102" s="21">
        <v>72</v>
      </c>
      <c r="B102" s="24" t="s">
        <v>63</v>
      </c>
      <c r="C102" s="19" t="s">
        <v>67</v>
      </c>
      <c r="D102" s="17" t="s">
        <v>11</v>
      </c>
      <c r="E102" s="20">
        <v>8</v>
      </c>
      <c r="F102" s="20"/>
      <c r="G102" s="20">
        <f t="shared" si="3"/>
        <v>0</v>
      </c>
    </row>
    <row r="103" spans="1:7" s="16" customFormat="1" ht="15">
      <c r="A103" s="21">
        <v>73</v>
      </c>
      <c r="B103" s="24">
        <v>8102070140</v>
      </c>
      <c r="C103" s="19" t="s">
        <v>36</v>
      </c>
      <c r="D103" s="17" t="s">
        <v>6</v>
      </c>
      <c r="E103" s="20">
        <v>1</v>
      </c>
      <c r="F103" s="20"/>
      <c r="G103" s="20">
        <f t="shared" si="3"/>
        <v>0</v>
      </c>
    </row>
    <row r="104" spans="1:7" s="16" customFormat="1" ht="45">
      <c r="A104" s="21">
        <v>74</v>
      </c>
      <c r="B104" s="24">
        <v>8102070150</v>
      </c>
      <c r="C104" s="19" t="s">
        <v>41</v>
      </c>
      <c r="D104" s="17" t="s">
        <v>6</v>
      </c>
      <c r="E104" s="20">
        <v>2</v>
      </c>
      <c r="F104" s="20"/>
      <c r="G104" s="20">
        <f t="shared" si="3"/>
        <v>0</v>
      </c>
    </row>
    <row r="105" spans="1:7" s="16" customFormat="1" ht="18.75" customHeight="1">
      <c r="A105" s="21">
        <v>75</v>
      </c>
      <c r="B105" s="24">
        <v>8119031190</v>
      </c>
      <c r="C105" s="19" t="s">
        <v>48</v>
      </c>
      <c r="D105" s="17" t="s">
        <v>6</v>
      </c>
      <c r="E105" s="20">
        <v>4</v>
      </c>
      <c r="F105" s="20"/>
      <c r="G105" s="20">
        <f t="shared" si="3"/>
        <v>0</v>
      </c>
    </row>
    <row r="106" spans="1:7" s="16" customFormat="1" ht="15">
      <c r="A106" s="21">
        <v>76</v>
      </c>
      <c r="B106" s="24" t="s">
        <v>54</v>
      </c>
      <c r="C106" s="19" t="s">
        <v>39</v>
      </c>
      <c r="D106" s="17" t="s">
        <v>7</v>
      </c>
      <c r="E106" s="20">
        <v>11</v>
      </c>
      <c r="F106" s="20"/>
      <c r="G106" s="20">
        <f t="shared" si="3"/>
        <v>0</v>
      </c>
    </row>
    <row r="107" spans="1:7" s="16" customFormat="1" ht="15">
      <c r="A107" s="30">
        <f>SUM(G89:G106)</f>
        <v>0</v>
      </c>
      <c r="B107" s="31"/>
      <c r="C107" s="31"/>
      <c r="D107" s="31"/>
      <c r="E107" s="31"/>
      <c r="F107" s="31"/>
      <c r="G107" s="32"/>
    </row>
    <row r="108" ht="12.75">
      <c r="A108" s="11"/>
    </row>
    <row r="109" spans="1:7" ht="15.75">
      <c r="A109" s="11"/>
      <c r="F109" s="15" t="s">
        <v>49</v>
      </c>
      <c r="G109" s="15">
        <f>A107+A86+A65+A46+A26</f>
        <v>0</v>
      </c>
    </row>
    <row r="110" spans="1:7" ht="15.75">
      <c r="A110" s="11"/>
      <c r="F110" s="15" t="s">
        <v>51</v>
      </c>
      <c r="G110" s="15">
        <f>ROUND(G109*0.04,2)</f>
        <v>0</v>
      </c>
    </row>
    <row r="111" spans="1:7" ht="15.75">
      <c r="A111" s="11"/>
      <c r="F111" s="15" t="s">
        <v>50</v>
      </c>
      <c r="G111" s="15">
        <f>G109+G110</f>
        <v>0</v>
      </c>
    </row>
    <row r="112" spans="1:7" ht="15.75">
      <c r="A112" s="11"/>
      <c r="F112" s="15" t="s">
        <v>14</v>
      </c>
      <c r="G112" s="15">
        <f>ROUND(G111*0.2,2)</f>
        <v>0</v>
      </c>
    </row>
    <row r="113" spans="1:7" ht="15.75">
      <c r="A113" s="11"/>
      <c r="F113" s="15" t="s">
        <v>15</v>
      </c>
      <c r="G113" s="15">
        <f>G111+G112</f>
        <v>0</v>
      </c>
    </row>
    <row r="114" ht="12.75">
      <c r="A114" s="11"/>
    </row>
    <row r="115" ht="12.75">
      <c r="A115" s="11"/>
    </row>
    <row r="116" ht="12.75">
      <c r="A116" s="11"/>
    </row>
    <row r="117" ht="12.75">
      <c r="A117" s="11"/>
    </row>
    <row r="118" ht="12.75">
      <c r="A118" s="11"/>
    </row>
    <row r="119" ht="12.75">
      <c r="A119" s="11"/>
    </row>
    <row r="120" ht="12.75">
      <c r="A120" s="11"/>
    </row>
    <row r="121" ht="12.75">
      <c r="A121" s="11"/>
    </row>
    <row r="122" ht="12.75">
      <c r="A122" s="11"/>
    </row>
    <row r="123" ht="12.75">
      <c r="A123" s="11"/>
    </row>
    <row r="124" ht="12.75">
      <c r="A124" s="11"/>
    </row>
    <row r="125" ht="12.75">
      <c r="A125" s="11"/>
    </row>
  </sheetData>
  <sheetProtection/>
  <mergeCells count="24">
    <mergeCell ref="A4:G4"/>
    <mergeCell ref="A7:G7"/>
    <mergeCell ref="A6:G6"/>
    <mergeCell ref="A28:G28"/>
    <mergeCell ref="F8:F9"/>
    <mergeCell ref="G8:G9"/>
    <mergeCell ref="A11:G11"/>
    <mergeCell ref="A27:G27"/>
    <mergeCell ref="A8:A9"/>
    <mergeCell ref="C8:C9"/>
    <mergeCell ref="D8:D9"/>
    <mergeCell ref="A26:G26"/>
    <mergeCell ref="E8:E9"/>
    <mergeCell ref="A47:G47"/>
    <mergeCell ref="A48:G48"/>
    <mergeCell ref="A46:G46"/>
    <mergeCell ref="B8:B9"/>
    <mergeCell ref="A107:G107"/>
    <mergeCell ref="A65:G65"/>
    <mergeCell ref="A66:G66"/>
    <mergeCell ref="A67:G67"/>
    <mergeCell ref="A86:G86"/>
    <mergeCell ref="A87:G87"/>
    <mergeCell ref="A88:G88"/>
  </mergeCells>
  <printOptions horizontalCentered="1"/>
  <pageMargins left="0.4724409448818898" right="0.3937007874015748" top="0.31496062992125984" bottom="0.4330708661417323" header="0.1968503937007874" footer="0.2755905511811024"/>
  <pageSetup horizontalDpi="600" verticalDpi="600" orientation="portrait" paperSize="9" scale="6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42" sqref="D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OPRD Managing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Kolichestvena smetka</dc:title>
  <dc:subject/>
  <dc:creator>Implementation Unit</dc:creator>
  <cp:keywords/>
  <dc:description/>
  <cp:lastModifiedBy>Ekoantra-Schet</cp:lastModifiedBy>
  <cp:lastPrinted>2019-11-04T14:09:25Z</cp:lastPrinted>
  <dcterms:created xsi:type="dcterms:W3CDTF">2000-04-10T10:46:44Z</dcterms:created>
  <dcterms:modified xsi:type="dcterms:W3CDTF">2019-11-04T14:09:31Z</dcterms:modified>
  <cp:category/>
  <cp:version/>
  <cp:contentType/>
  <cp:contentStatus/>
  <cp:revision>1</cp:revision>
</cp:coreProperties>
</file>